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site\3 Technical\Aquatherm Service Programs\"/>
    </mc:Choice>
  </mc:AlternateContent>
  <workbookProtection workbookPassword="CA5F" lockStructure="1"/>
  <bookViews>
    <workbookView xWindow="240" yWindow="75" windowWidth="20115" windowHeight="7995"/>
  </bookViews>
  <sheets>
    <sheet name="Calculation" sheetId="2" r:id="rId1"/>
    <sheet name="Dimensions" sheetId="3" r:id="rId2"/>
  </sheets>
  <calcPr calcId="152511"/>
</workbook>
</file>

<file path=xl/calcChain.xml><?xml version="1.0" encoding="utf-8"?>
<calcChain xmlns="http://schemas.openxmlformats.org/spreadsheetml/2006/main">
  <c r="C30" i="2" l="1"/>
  <c r="C28" i="2"/>
  <c r="C26" i="2"/>
  <c r="D26" i="2" s="1"/>
  <c r="G26" i="2" l="1"/>
  <c r="C19" i="2"/>
  <c r="E26" i="2" s="1"/>
  <c r="F26" i="2" s="1"/>
  <c r="C18" i="2"/>
  <c r="C24" i="2"/>
  <c r="H26" i="2" l="1"/>
  <c r="I26" i="2" s="1"/>
  <c r="D30" i="2"/>
  <c r="E30" i="2" s="1"/>
  <c r="F30" i="2" s="1"/>
  <c r="D24" i="2"/>
  <c r="E24" i="2" s="1"/>
  <c r="F24" i="2" s="1"/>
  <c r="G30" i="2" l="1"/>
  <c r="G24" i="2"/>
  <c r="H24" i="2" l="1"/>
  <c r="I24" i="2" s="1"/>
  <c r="H30" i="2"/>
  <c r="I30" i="2" l="1"/>
  <c r="D28" i="2"/>
  <c r="E28" i="2" s="1"/>
  <c r="F28" i="2" s="1"/>
  <c r="G28" i="2" l="1"/>
  <c r="H28" i="2" l="1"/>
  <c r="I28" i="2" s="1"/>
</calcChain>
</file>

<file path=xl/comments1.xml><?xml version="1.0" encoding="utf-8"?>
<comments xmlns="http://schemas.openxmlformats.org/spreadsheetml/2006/main">
  <authors>
    <author>User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</rPr>
          <t>Select pipe type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Select "?"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Water ~ 1 kg/dm</t>
        </r>
        <r>
          <rPr>
            <b/>
            <sz val="9"/>
            <color indexed="81"/>
            <rFont val="Calibri"/>
            <family val="2"/>
          </rPr>
          <t>³</t>
        </r>
        <r>
          <rPr>
            <b/>
            <sz val="9"/>
            <color indexed="81"/>
            <rFont val="Tahoma"/>
            <family val="2"/>
          </rPr>
          <t xml:space="preserve">
Air ~ 0 kg/dm³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Select pipe diameter from pull down list.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Support Interval [cm] for horizontal pipes at 20</t>
        </r>
        <r>
          <rPr>
            <b/>
            <sz val="9"/>
            <color indexed="81"/>
            <rFont val="Calibri"/>
            <family val="2"/>
          </rPr>
          <t>⁰</t>
        </r>
        <r>
          <rPr>
            <b/>
            <sz val="9"/>
            <color indexed="81"/>
            <rFont val="Tahoma"/>
            <family val="2"/>
          </rPr>
          <t>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Sagging [mm] of pipe between 2 horizontal pipe clamps at 20</t>
        </r>
        <r>
          <rPr>
            <b/>
            <sz val="9"/>
            <color indexed="81"/>
            <rFont val="Calibri"/>
            <family val="2"/>
          </rPr>
          <t>⁰</t>
        </r>
        <r>
          <rPr>
            <b/>
            <sz val="9"/>
            <color indexed="81"/>
            <rFont val="Tahoma"/>
            <family val="2"/>
          </rPr>
          <t>C.</t>
        </r>
      </text>
    </comment>
  </commentList>
</comments>
</file>

<file path=xl/sharedStrings.xml><?xml version="1.0" encoding="utf-8"?>
<sst xmlns="http://schemas.openxmlformats.org/spreadsheetml/2006/main" count="67" uniqueCount="58">
  <si>
    <t>(Moment of Inertia)</t>
  </si>
  <si>
    <t>("Forget-Me-Nots")</t>
  </si>
  <si>
    <t>ρ pipe [kg/dm³]</t>
  </si>
  <si>
    <t>ρ medium [kg/dm³]</t>
  </si>
  <si>
    <t>D [mm]</t>
  </si>
  <si>
    <t>d [mm]</t>
  </si>
  <si>
    <t>Wall thickness [mm]</t>
  </si>
  <si>
    <t>q [N/mm]</t>
  </si>
  <si>
    <t>Material</t>
  </si>
  <si>
    <t>PE-100</t>
  </si>
  <si>
    <t>PE-80</t>
  </si>
  <si>
    <t>PP-H (100)</t>
  </si>
  <si>
    <t>PVC-U</t>
  </si>
  <si>
    <t>PVC-C</t>
  </si>
  <si>
    <t>ABS</t>
  </si>
  <si>
    <t>PVDF</t>
  </si>
  <si>
    <t>PB</t>
  </si>
  <si>
    <t>Carbon Steel</t>
  </si>
  <si>
    <t>Copper</t>
  </si>
  <si>
    <t>E modulus [N/mm²]</t>
  </si>
  <si>
    <t>SDR11</t>
  </si>
  <si>
    <t>SDR7.4</t>
  </si>
  <si>
    <t>SDR17.6</t>
  </si>
  <si>
    <t>Sagging [mm]</t>
  </si>
  <si>
    <t>Sagging of the pipe (f) between 2 pipe clamps =&lt; (1/"?") x L</t>
  </si>
  <si>
    <r>
      <t xml:space="preserve">L = </t>
    </r>
    <r>
      <rPr>
        <b/>
        <sz val="11"/>
        <color rgb="FFFF0000"/>
        <rFont val="Calibri"/>
        <family val="2"/>
      </rPr>
      <t>³√</t>
    </r>
    <r>
      <rPr>
        <b/>
        <sz val="11"/>
        <color rgb="FFFF0000"/>
        <rFont val="Calibri"/>
        <family val="2"/>
        <scheme val="minor"/>
      </rPr>
      <t>((384/(5x"?") x (E x I)/q)</t>
    </r>
  </si>
  <si>
    <r>
      <t>f=(1/"?") x L = (5/384) x (q x L</t>
    </r>
    <r>
      <rPr>
        <b/>
        <vertAlign val="superscript"/>
        <sz val="11"/>
        <color theme="1"/>
        <rFont val="Calibri"/>
        <family val="2"/>
      </rPr>
      <t>4</t>
    </r>
    <r>
      <rPr>
        <b/>
        <sz val="11"/>
        <color theme="1"/>
        <rFont val="Calibri"/>
        <family val="2"/>
      </rPr>
      <t>)/(E x I)</t>
    </r>
  </si>
  <si>
    <t>Weight [kg/m]</t>
  </si>
  <si>
    <r>
      <t>Specific Gravity [kg/dm</t>
    </r>
    <r>
      <rPr>
        <b/>
        <sz val="11"/>
        <color theme="1"/>
        <rFont val="Calibri"/>
        <family val="2"/>
      </rPr>
      <t>³]*</t>
    </r>
  </si>
  <si>
    <r>
      <t>E modulus [N/mm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</rPr>
      <t>]*</t>
    </r>
  </si>
  <si>
    <t xml:space="preserve"> </t>
  </si>
  <si>
    <t>OD</t>
  </si>
  <si>
    <t>Wall Thickness</t>
  </si>
  <si>
    <t>Pipe type</t>
  </si>
  <si>
    <t>Support Interval L [cm]</t>
  </si>
  <si>
    <t>Vertical: +20%</t>
  </si>
  <si>
    <t>"?" =</t>
  </si>
  <si>
    <t>Only the green cells can be edited</t>
  </si>
  <si>
    <r>
      <t>I [mm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]</t>
    </r>
  </si>
  <si>
    <t>L = Support Interval</t>
  </si>
  <si>
    <t>L = Support Interval for horizontal pipes</t>
  </si>
  <si>
    <r>
      <t xml:space="preserve">Sagging of the pipe (f) between 2 pipe clamps = (1/"?") x L      </t>
    </r>
    <r>
      <rPr>
        <b/>
        <u/>
        <sz val="16"/>
        <color rgb="FFFF0000"/>
        <rFont val="Calibri"/>
        <family val="2"/>
        <scheme val="minor"/>
      </rPr>
      <t>(at 20</t>
    </r>
    <r>
      <rPr>
        <b/>
        <u/>
        <sz val="16"/>
        <color rgb="FFFF0000"/>
        <rFont val="Calibri"/>
        <family val="2"/>
      </rPr>
      <t>⁰C)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</si>
  <si>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Outer pipe diameter [mm]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</si>
  <si>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Internal pipe diameter [mm]</t>
    </r>
  </si>
  <si>
    <r>
      <rPr>
        <b/>
        <sz val="11"/>
        <color theme="1"/>
        <rFont val="Arial"/>
        <family val="2"/>
      </rPr>
      <t>ρ</t>
    </r>
    <r>
      <rPr>
        <b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 = specific gravity pipe [kg/dm³]</t>
    </r>
  </si>
  <si>
    <r>
      <rPr>
        <b/>
        <sz val="11"/>
        <color theme="1"/>
        <rFont val="Calibri"/>
        <family val="2"/>
      </rPr>
      <t>ρ2</t>
    </r>
    <r>
      <rPr>
        <sz val="11"/>
        <color theme="1"/>
        <rFont val="Calibri"/>
        <family val="2"/>
      </rPr>
      <t xml:space="preserve"> = specific gravity medium [kg/dm³]</t>
    </r>
  </si>
  <si>
    <r>
      <t>* at 20</t>
    </r>
    <r>
      <rPr>
        <b/>
        <sz val="11"/>
        <color rgb="FFFF0000"/>
        <rFont val="Calibri"/>
        <family val="2"/>
      </rPr>
      <t>⁰C (varies with temperature)</t>
    </r>
  </si>
  <si>
    <r>
      <t>E = Modulus of Elasticity of pipe material   [N/mm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</rPr>
      <t>]</t>
    </r>
  </si>
  <si>
    <r>
      <t>I=</t>
    </r>
    <r>
      <rPr>
        <b/>
        <sz val="11"/>
        <color theme="1"/>
        <rFont val="Calibri"/>
        <family val="2"/>
      </rPr>
      <t>π/64 x (D</t>
    </r>
    <r>
      <rPr>
        <b/>
        <vertAlign val="superscript"/>
        <sz val="11"/>
        <color theme="1"/>
        <rFont val="Calibri"/>
        <family val="2"/>
      </rPr>
      <t>4</t>
    </r>
    <r>
      <rPr>
        <b/>
        <sz val="11"/>
        <color theme="1"/>
        <rFont val="Calibri"/>
        <family val="2"/>
        <scheme val="minor"/>
      </rPr>
      <t xml:space="preserve"> - d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)   [mm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]</t>
    </r>
  </si>
  <si>
    <r>
      <t>q (weight of filled pipe) = (</t>
    </r>
    <r>
      <rPr>
        <b/>
        <sz val="11"/>
        <color theme="1"/>
        <rFont val="Calibri"/>
        <family val="2"/>
      </rPr>
      <t>π/4x((D/100)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</rPr>
      <t>-(d/100)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</rPr>
      <t>)x9.81x</t>
    </r>
    <r>
      <rPr>
        <b/>
        <sz val="11"/>
        <color theme="1"/>
        <rFont val="Arial"/>
        <family val="2"/>
      </rPr>
      <t>ρ</t>
    </r>
    <r>
      <rPr>
        <b/>
        <sz val="11"/>
        <color theme="1"/>
        <rFont val="Calibri"/>
        <family val="2"/>
      </rPr>
      <t>1)/100 + ((π/4x(d/100)²)x9.81xρ2)/100   [N/mm]</t>
    </r>
  </si>
  <si>
    <t>aquatherm PP-R (80) pipe</t>
  </si>
  <si>
    <t>aquatherm PP-R (80) MF pipe</t>
  </si>
  <si>
    <r>
      <t xml:space="preserve">aquatherm green pipe </t>
    </r>
    <r>
      <rPr>
        <b/>
        <u/>
        <sz val="11"/>
        <rFont val="Arial"/>
        <family val="2"/>
      </rPr>
      <t>SDR11 S,</t>
    </r>
    <r>
      <rPr>
        <b/>
        <u/>
        <sz val="11"/>
        <color rgb="FF008000"/>
        <rFont val="Arial"/>
        <family val="2"/>
      </rPr>
      <t xml:space="preserve"> </t>
    </r>
    <r>
      <rPr>
        <b/>
        <u/>
        <sz val="11"/>
        <color rgb="FFCC0099"/>
        <rFont val="Arial"/>
        <family val="2"/>
      </rPr>
      <t>aquatherm lilac pipe</t>
    </r>
    <r>
      <rPr>
        <b/>
        <u/>
        <sz val="11"/>
        <rFont val="Arial"/>
        <family val="2"/>
      </rPr>
      <t xml:space="preserve"> SDR11 S:</t>
    </r>
  </si>
  <si>
    <r>
      <rPr>
        <b/>
        <u/>
        <sz val="11"/>
        <color rgb="FF008000"/>
        <rFont val="Arial"/>
        <family val="2"/>
      </rPr>
      <t>aquatherm green pipe</t>
    </r>
    <r>
      <rPr>
        <b/>
        <u/>
        <sz val="11"/>
        <color theme="1"/>
        <rFont val="Arial"/>
        <family val="2"/>
      </rPr>
      <t xml:space="preserve"> SDR 7.4 MF / </t>
    </r>
    <r>
      <rPr>
        <b/>
        <u/>
        <sz val="11"/>
        <color rgb="FF008000"/>
        <rFont val="Arial"/>
        <family val="2"/>
      </rPr>
      <t>aquatherm green pipe</t>
    </r>
    <r>
      <rPr>
        <b/>
        <u/>
        <sz val="11"/>
        <color theme="1"/>
        <rFont val="Arial"/>
        <family val="2"/>
      </rPr>
      <t xml:space="preserve"> SDR7.4 MF U.V:</t>
    </r>
  </si>
  <si>
    <r>
      <rPr>
        <b/>
        <u/>
        <sz val="11"/>
        <color rgb="FF0000FF"/>
        <rFont val="Arial"/>
        <family val="2"/>
      </rPr>
      <t xml:space="preserve">aquatherm blue pipe </t>
    </r>
    <r>
      <rPr>
        <b/>
        <u/>
        <sz val="11"/>
        <color theme="1"/>
        <rFont val="Arial"/>
        <family val="2"/>
      </rPr>
      <t xml:space="preserve">SDR11 MF / </t>
    </r>
    <r>
      <rPr>
        <b/>
        <u/>
        <sz val="11"/>
        <color rgb="FF0000FF"/>
        <rFont val="Arial"/>
        <family val="2"/>
      </rPr>
      <t xml:space="preserve">aquatherm blue pipe </t>
    </r>
    <r>
      <rPr>
        <b/>
        <u/>
        <sz val="11"/>
        <color theme="1"/>
        <rFont val="Arial"/>
        <family val="2"/>
      </rPr>
      <t>SDR11 MF OT or UV:</t>
    </r>
  </si>
  <si>
    <r>
      <rPr>
        <b/>
        <u/>
        <sz val="11"/>
        <color rgb="FF0000FF"/>
        <rFont val="Arial"/>
        <family val="2"/>
      </rPr>
      <t>aquatherm blue pipe</t>
    </r>
    <r>
      <rPr>
        <b/>
        <u/>
        <sz val="11"/>
        <color theme="1"/>
        <rFont val="Arial"/>
        <family val="2"/>
      </rPr>
      <t xml:space="preserve"> SDR17.6 MF:</t>
    </r>
  </si>
  <si>
    <t>SDR9</t>
  </si>
  <si>
    <r>
      <rPr>
        <b/>
        <u/>
        <sz val="11"/>
        <color rgb="FF008000"/>
        <rFont val="Arial"/>
        <family val="2"/>
      </rPr>
      <t>aquatherm green pipe</t>
    </r>
    <r>
      <rPr>
        <b/>
        <u/>
        <sz val="11"/>
        <color theme="1"/>
        <rFont val="Arial"/>
        <family val="2"/>
      </rPr>
      <t xml:space="preserve"> SDR 9 MF RP / </t>
    </r>
    <r>
      <rPr>
        <b/>
        <u/>
        <sz val="11"/>
        <color rgb="FF008000"/>
        <rFont val="Arial"/>
        <family val="2"/>
      </rPr>
      <t>aquatherm green pipe</t>
    </r>
    <r>
      <rPr>
        <b/>
        <u/>
        <sz val="11"/>
        <color theme="1"/>
        <rFont val="Arial"/>
        <family val="2"/>
      </rPr>
      <t xml:space="preserve"> SDR 9 MF RP U.V: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</si>
</sst>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70C0"/>
      <name val="Calibri"/>
      <family val="2"/>
      <scheme val="minor"/>
    </font>
    <font>
      <b/>
      <u/>
      <sz val="11"/>
      <color theme="1"/>
      <name val="Arial"/>
      <family val="2"/>
    </font>
    <font>
      <b/>
      <sz val="9"/>
      <color indexed="81"/>
      <name val="Calibri"/>
      <family val="2"/>
    </font>
    <font>
      <b/>
      <i/>
      <sz val="10"/>
      <color indexed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color rgb="FFFF0000"/>
      <name val="Calibri"/>
      <family val="2"/>
    </font>
    <font>
      <b/>
      <u/>
      <sz val="11"/>
      <color rgb="FF008000"/>
      <name val="Arial"/>
      <family val="2"/>
    </font>
    <font>
      <b/>
      <u/>
      <sz val="11"/>
      <name val="Arial"/>
      <family val="2"/>
    </font>
    <font>
      <b/>
      <u/>
      <sz val="11"/>
      <color rgb="FFCC0099"/>
      <name val="Arial"/>
      <family val="2"/>
    </font>
    <font>
      <b/>
      <u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2" borderId="17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0" fontId="4" fillId="0" borderId="17" xfId="0" applyFont="1" applyBorder="1"/>
    <xf numFmtId="1" fontId="8" fillId="4" borderId="31" xfId="0" applyNumberFormat="1" applyFont="1" applyFill="1" applyBorder="1" applyAlignment="1">
      <alignment horizontal="center"/>
    </xf>
    <xf numFmtId="164" fontId="13" fillId="4" borderId="30" xfId="0" applyNumberFormat="1" applyFont="1" applyFill="1" applyBorder="1" applyAlignment="1">
      <alignment horizontal="center"/>
    </xf>
    <xf numFmtId="1" fontId="8" fillId="4" borderId="30" xfId="0" applyNumberFormat="1" applyFont="1" applyFill="1" applyBorder="1" applyAlignment="1">
      <alignment horizontal="center"/>
    </xf>
    <xf numFmtId="164" fontId="13" fillId="4" borderId="33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5" xfId="0" applyFont="1" applyFill="1" applyBorder="1"/>
    <xf numFmtId="0" fontId="0" fillId="5" borderId="6" xfId="0" applyFill="1" applyBorder="1" applyAlignment="1">
      <alignment horizontal="center"/>
    </xf>
    <xf numFmtId="0" fontId="1" fillId="5" borderId="16" xfId="0" applyFont="1" applyFill="1" applyBorder="1"/>
    <xf numFmtId="0" fontId="0" fillId="5" borderId="3" xfId="0" applyFill="1" applyBorder="1" applyAlignment="1">
      <alignment horizontal="center"/>
    </xf>
    <xf numFmtId="0" fontId="1" fillId="6" borderId="14" xfId="0" applyFont="1" applyFill="1" applyBorder="1"/>
    <xf numFmtId="0" fontId="1" fillId="6" borderId="9" xfId="0" applyFont="1" applyFill="1" applyBorder="1" applyAlignment="1">
      <alignment horizontal="center"/>
    </xf>
    <xf numFmtId="0" fontId="0" fillId="3" borderId="27" xfId="0" applyFill="1" applyBorder="1"/>
    <xf numFmtId="0" fontId="0" fillId="3" borderId="0" xfId="0" applyFill="1" applyBorder="1"/>
    <xf numFmtId="164" fontId="0" fillId="3" borderId="40" xfId="0" applyNumberFormat="1" applyFill="1" applyBorder="1"/>
    <xf numFmtId="0" fontId="1" fillId="3" borderId="27" xfId="0" applyFont="1" applyFill="1" applyBorder="1"/>
    <xf numFmtId="0" fontId="1" fillId="3" borderId="0" xfId="0" applyFont="1" applyFill="1" applyBorder="1"/>
    <xf numFmtId="0" fontId="8" fillId="3" borderId="27" xfId="0" applyFont="1" applyFill="1" applyBorder="1"/>
    <xf numFmtId="0" fontId="10" fillId="3" borderId="0" xfId="0" applyFont="1" applyFill="1" applyBorder="1"/>
    <xf numFmtId="0" fontId="2" fillId="3" borderId="27" xfId="0" applyFont="1" applyFill="1" applyBorder="1"/>
    <xf numFmtId="0" fontId="2" fillId="3" borderId="24" xfId="0" applyFont="1" applyFill="1" applyBorder="1"/>
    <xf numFmtId="0" fontId="0" fillId="3" borderId="36" xfId="0" applyFill="1" applyBorder="1"/>
    <xf numFmtId="164" fontId="0" fillId="3" borderId="47" xfId="0" applyNumberFormat="1" applyFill="1" applyBorder="1"/>
    <xf numFmtId="164" fontId="0" fillId="3" borderId="0" xfId="0" applyNumberFormat="1" applyFill="1" applyBorder="1"/>
    <xf numFmtId="0" fontId="0" fillId="3" borderId="40" xfId="0" applyFill="1" applyBorder="1"/>
    <xf numFmtId="164" fontId="0" fillId="3" borderId="42" xfId="0" applyNumberFormat="1" applyFill="1" applyBorder="1"/>
    <xf numFmtId="0" fontId="0" fillId="3" borderId="43" xfId="0" applyFill="1" applyBorder="1"/>
    <xf numFmtId="0" fontId="1" fillId="3" borderId="10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  <xf numFmtId="166" fontId="1" fillId="3" borderId="21" xfId="0" applyNumberFormat="1" applyFont="1" applyFill="1" applyBorder="1" applyAlignment="1">
      <alignment horizontal="center"/>
    </xf>
    <xf numFmtId="165" fontId="1" fillId="3" borderId="35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" fontId="1" fillId="3" borderId="28" xfId="0" applyNumberFormat="1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" fontId="0" fillId="3" borderId="24" xfId="0" applyNumberForma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/>
    </xf>
    <xf numFmtId="165" fontId="0" fillId="3" borderId="36" xfId="0" applyNumberForma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64" fontId="13" fillId="3" borderId="28" xfId="0" applyNumberFormat="1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" fontId="0" fillId="3" borderId="32" xfId="0" applyNumberForma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0" fillId="2" borderId="33" xfId="0" applyFill="1" applyBorder="1" applyAlignment="1" applyProtection="1">
      <alignment horizontal="center"/>
      <protection locked="0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3" borderId="29" xfId="0" applyFill="1" applyBorder="1" applyAlignment="1" applyProtection="1">
      <alignment horizontal="center"/>
    </xf>
    <xf numFmtId="0" fontId="0" fillId="7" borderId="41" xfId="0" applyFill="1" applyBorder="1"/>
    <xf numFmtId="0" fontId="0" fillId="7" borderId="42" xfId="0" applyFill="1" applyBorder="1"/>
    <xf numFmtId="164" fontId="0" fillId="7" borderId="42" xfId="0" applyNumberFormat="1" applyFill="1" applyBorder="1"/>
    <xf numFmtId="0" fontId="0" fillId="7" borderId="43" xfId="0" applyFill="1" applyBorder="1"/>
    <xf numFmtId="0" fontId="0" fillId="7" borderId="37" xfId="0" applyFill="1" applyBorder="1"/>
    <xf numFmtId="0" fontId="0" fillId="7" borderId="49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0" xfId="0" applyFill="1" applyBorder="1"/>
    <xf numFmtId="164" fontId="0" fillId="7" borderId="0" xfId="0" applyNumberForma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0" fillId="7" borderId="38" xfId="0" applyFill="1" applyBorder="1"/>
    <xf numFmtId="164" fontId="0" fillId="7" borderId="38" xfId="0" applyNumberFormat="1" applyFill="1" applyBorder="1"/>
    <xf numFmtId="1" fontId="0" fillId="8" borderId="0" xfId="0" applyNumberFormat="1" applyFill="1"/>
    <xf numFmtId="0" fontId="0" fillId="8" borderId="0" xfId="0" applyFill="1"/>
    <xf numFmtId="164" fontId="0" fillId="8" borderId="0" xfId="0" applyNumberFormat="1" applyFill="1"/>
    <xf numFmtId="0" fontId="0" fillId="3" borderId="37" xfId="0" applyFill="1" applyBorder="1"/>
    <xf numFmtId="0" fontId="0" fillId="3" borderId="38" xfId="0" applyFill="1" applyBorder="1"/>
    <xf numFmtId="164" fontId="0" fillId="3" borderId="38" xfId="0" applyNumberFormat="1" applyFill="1" applyBorder="1"/>
    <xf numFmtId="0" fontId="0" fillId="3" borderId="39" xfId="0" applyFill="1" applyBorder="1"/>
    <xf numFmtId="0" fontId="14" fillId="3" borderId="49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0" fillId="3" borderId="49" xfId="0" applyFill="1" applyBorder="1"/>
    <xf numFmtId="0" fontId="3" fillId="3" borderId="49" xfId="0" applyFont="1" applyFill="1" applyBorder="1" applyAlignment="1">
      <alignment vertical="center"/>
    </xf>
    <xf numFmtId="0" fontId="0" fillId="3" borderId="41" xfId="0" applyFill="1" applyBorder="1"/>
    <xf numFmtId="0" fontId="0" fillId="3" borderId="42" xfId="0" applyFill="1" applyBorder="1"/>
    <xf numFmtId="0" fontId="1" fillId="0" borderId="17" xfId="0" applyFont="1" applyBorder="1" applyAlignment="1">
      <alignment horizontal="center"/>
    </xf>
    <xf numFmtId="0" fontId="0" fillId="0" borderId="50" xfId="0" applyBorder="1"/>
    <xf numFmtId="3" fontId="1" fillId="6" borderId="7" xfId="0" applyNumberFormat="1" applyFont="1" applyFill="1" applyBorder="1" applyAlignment="1">
      <alignment horizontal="center"/>
    </xf>
    <xf numFmtId="3" fontId="0" fillId="5" borderId="4" xfId="0" applyNumberForma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3" borderId="28" xfId="0" applyNumberFormat="1" applyFill="1" applyBorder="1" applyAlignment="1" applyProtection="1">
      <alignment horizontal="center"/>
    </xf>
    <xf numFmtId="0" fontId="1" fillId="5" borderId="13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vertical="center"/>
    </xf>
    <xf numFmtId="0" fontId="17" fillId="3" borderId="44" xfId="0" applyFont="1" applyFill="1" applyBorder="1" applyAlignment="1">
      <alignment horizontal="left"/>
    </xf>
    <xf numFmtId="0" fontId="17" fillId="3" borderId="45" xfId="0" applyFont="1" applyFill="1" applyBorder="1" applyAlignment="1">
      <alignment horizontal="left"/>
    </xf>
    <xf numFmtId="0" fontId="17" fillId="3" borderId="46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48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8000"/>
      <color rgb="FFCC0099"/>
      <color rgb="FFCCFFCC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12" Type="http://schemas.openxmlformats.org/officeDocument/2006/relationships/image" Target="../media/image12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png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76200</xdr:rowOff>
    </xdr:from>
    <xdr:to>
      <xdr:col>5</xdr:col>
      <xdr:colOff>1173580</xdr:colOff>
      <xdr:row>8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495300"/>
          <a:ext cx="2021305" cy="12001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</xdr:row>
      <xdr:rowOff>152400</xdr:rowOff>
    </xdr:from>
    <xdr:to>
      <xdr:col>8</xdr:col>
      <xdr:colOff>9525</xdr:colOff>
      <xdr:row>39</xdr:row>
      <xdr:rowOff>138602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400800"/>
          <a:ext cx="10029825" cy="938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36</xdr:row>
      <xdr:rowOff>38101</xdr:rowOff>
    </xdr:from>
    <xdr:to>
      <xdr:col>8</xdr:col>
      <xdr:colOff>872751</xdr:colOff>
      <xdr:row>40</xdr:row>
      <xdr:rowOff>29309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68000" y="6667501"/>
          <a:ext cx="767976" cy="75320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32</xdr:row>
      <xdr:rowOff>76200</xdr:rowOff>
    </xdr:from>
    <xdr:to>
      <xdr:col>8</xdr:col>
      <xdr:colOff>1555383</xdr:colOff>
      <xdr:row>37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25225" y="6038850"/>
          <a:ext cx="793383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7</xdr:col>
      <xdr:colOff>800100</xdr:colOff>
      <xdr:row>64</xdr:row>
      <xdr:rowOff>152400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905750"/>
          <a:ext cx="9401175" cy="205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76201</xdr:colOff>
      <xdr:row>58</xdr:row>
      <xdr:rowOff>142876</xdr:rowOff>
    </xdr:from>
    <xdr:to>
      <xdr:col>8</xdr:col>
      <xdr:colOff>819151</xdr:colOff>
      <xdr:row>62</xdr:row>
      <xdr:rowOff>119996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39426" y="8810626"/>
          <a:ext cx="742950" cy="739120"/>
        </a:xfrm>
        <a:prstGeom prst="rect">
          <a:avLst/>
        </a:prstGeom>
      </xdr:spPr>
    </xdr:pic>
    <xdr:clientData/>
  </xdr:twoCellAnchor>
  <xdr:twoCellAnchor>
    <xdr:from>
      <xdr:col>8</xdr:col>
      <xdr:colOff>704850</xdr:colOff>
      <xdr:row>55</xdr:row>
      <xdr:rowOff>95250</xdr:rowOff>
    </xdr:from>
    <xdr:to>
      <xdr:col>8</xdr:col>
      <xdr:colOff>1500120</xdr:colOff>
      <xdr:row>59</xdr:row>
      <xdr:rowOff>76200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075" y="8191500"/>
          <a:ext cx="79527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66</xdr:row>
      <xdr:rowOff>180975</xdr:rowOff>
    </xdr:from>
    <xdr:to>
      <xdr:col>7</xdr:col>
      <xdr:colOff>771525</xdr:colOff>
      <xdr:row>76</xdr:row>
      <xdr:rowOff>123825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0372725"/>
          <a:ext cx="936307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1057512</xdr:colOff>
      <xdr:row>67</xdr:row>
      <xdr:rowOff>114299</xdr:rowOff>
    </xdr:from>
    <xdr:to>
      <xdr:col>8</xdr:col>
      <xdr:colOff>400049</xdr:colOff>
      <xdr:row>71</xdr:row>
      <xdr:rowOff>104774</xdr:rowOff>
    </xdr:to>
    <xdr:pic>
      <xdr:nvPicPr>
        <xdr:cNvPr id="3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987" y="10496549"/>
          <a:ext cx="77128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523875</xdr:colOff>
      <xdr:row>67</xdr:row>
      <xdr:rowOff>113295</xdr:rowOff>
    </xdr:from>
    <xdr:to>
      <xdr:col>8</xdr:col>
      <xdr:colOff>1276351</xdr:colOff>
      <xdr:row>71</xdr:row>
      <xdr:rowOff>83969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10495545"/>
          <a:ext cx="752476" cy="732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85725</xdr:colOff>
      <xdr:row>72</xdr:row>
      <xdr:rowOff>9525</xdr:rowOff>
    </xdr:from>
    <xdr:to>
      <xdr:col>8</xdr:col>
      <xdr:colOff>847725</xdr:colOff>
      <xdr:row>75</xdr:row>
      <xdr:rowOff>123825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8950" y="11344275"/>
          <a:ext cx="7620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1162050</xdr:colOff>
      <xdr:row>81</xdr:row>
      <xdr:rowOff>104775</xdr:rowOff>
    </xdr:from>
    <xdr:to>
      <xdr:col>6</xdr:col>
      <xdr:colOff>609600</xdr:colOff>
      <xdr:row>86</xdr:row>
      <xdr:rowOff>137885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905625" y="13087350"/>
          <a:ext cx="1009650" cy="98561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47626</xdr:colOff>
      <xdr:row>80</xdr:row>
      <xdr:rowOff>0</xdr:rowOff>
    </xdr:from>
    <xdr:to>
      <xdr:col>5</xdr:col>
      <xdr:colOff>790575</xdr:colOff>
      <xdr:row>89</xdr:row>
      <xdr:rowOff>153756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2792075"/>
          <a:ext cx="5962649" cy="1868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19051</xdr:colOff>
      <xdr:row>41</xdr:row>
      <xdr:rowOff>1</xdr:rowOff>
    </xdr:from>
    <xdr:to>
      <xdr:col>7</xdr:col>
      <xdr:colOff>781050</xdr:colOff>
      <xdr:row>51</xdr:row>
      <xdr:rowOff>126458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6" y="8229601"/>
          <a:ext cx="9372599" cy="2031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47625</xdr:colOff>
      <xdr:row>45</xdr:row>
      <xdr:rowOff>161926</xdr:rowOff>
    </xdr:from>
    <xdr:to>
      <xdr:col>8</xdr:col>
      <xdr:colOff>790575</xdr:colOff>
      <xdr:row>49</xdr:row>
      <xdr:rowOff>139046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610850" y="9153526"/>
          <a:ext cx="742950" cy="739120"/>
        </a:xfrm>
        <a:prstGeom prst="rect">
          <a:avLst/>
        </a:prstGeom>
      </xdr:spPr>
    </xdr:pic>
    <xdr:clientData/>
  </xdr:twoCellAnchor>
  <xdr:twoCellAnchor>
    <xdr:from>
      <xdr:col>8</xdr:col>
      <xdr:colOff>676274</xdr:colOff>
      <xdr:row>42</xdr:row>
      <xdr:rowOff>114300</xdr:rowOff>
    </xdr:from>
    <xdr:to>
      <xdr:col>8</xdr:col>
      <xdr:colOff>1471544</xdr:colOff>
      <xdr:row>46</xdr:row>
      <xdr:rowOff>95250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9" y="8534400"/>
          <a:ext cx="79527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13"/>
  <sheetViews>
    <sheetView tabSelected="1" workbookViewId="0">
      <selection activeCell="H57" sqref="H57"/>
    </sheetView>
  </sheetViews>
  <sheetFormatPr defaultRowHeight="15" x14ac:dyDescent="0.25"/>
  <cols>
    <col min="1" max="1" width="7.85546875" customWidth="1"/>
    <col min="2" max="2" width="18.28515625" customWidth="1"/>
    <col min="3" max="3" width="27.42578125" bestFit="1" customWidth="1"/>
    <col min="4" max="4" width="19" bestFit="1" customWidth="1"/>
    <col min="5" max="5" width="13.5703125" customWidth="1"/>
    <col min="6" max="6" width="23.42578125" style="1" customWidth="1"/>
    <col min="7" max="7" width="27.42578125" style="1" bestFit="1" customWidth="1"/>
    <col min="8" max="8" width="21.42578125" bestFit="1" customWidth="1"/>
    <col min="9" max="9" width="24.85546875" customWidth="1"/>
    <col min="10" max="10" width="7.85546875" customWidth="1"/>
    <col min="11" max="11" width="6.28515625" style="93" bestFit="1" customWidth="1"/>
    <col min="12" max="12" width="13.140625" style="94" bestFit="1" customWidth="1"/>
    <col min="13" max="21" width="9.140625" style="94"/>
  </cols>
  <sheetData>
    <row r="1" spans="1:10" ht="11.25" customHeight="1" thickBot="1" x14ac:dyDescent="0.3">
      <c r="A1" s="83"/>
      <c r="B1" s="91"/>
      <c r="C1" s="91"/>
      <c r="D1" s="91"/>
      <c r="E1" s="91"/>
      <c r="F1" s="92"/>
      <c r="G1" s="92"/>
      <c r="H1" s="91"/>
      <c r="I1" s="91"/>
      <c r="J1" s="85"/>
    </row>
    <row r="2" spans="1:10" ht="21.75" thickBot="1" x14ac:dyDescent="0.4">
      <c r="A2" s="84"/>
      <c r="B2" s="114" t="s">
        <v>41</v>
      </c>
      <c r="C2" s="115"/>
      <c r="D2" s="115"/>
      <c r="E2" s="115"/>
      <c r="F2" s="116"/>
      <c r="G2" s="112" t="s">
        <v>8</v>
      </c>
      <c r="H2" s="28" t="s">
        <v>29</v>
      </c>
      <c r="I2" s="29" t="s">
        <v>28</v>
      </c>
      <c r="J2" s="86"/>
    </row>
    <row r="3" spans="1:10" x14ac:dyDescent="0.25">
      <c r="A3" s="84"/>
      <c r="B3" s="39" t="s">
        <v>40</v>
      </c>
      <c r="C3" s="37"/>
      <c r="D3" s="37"/>
      <c r="E3" s="37"/>
      <c r="F3" s="38"/>
      <c r="G3" s="34" t="s">
        <v>50</v>
      </c>
      <c r="H3" s="108">
        <v>800</v>
      </c>
      <c r="I3" s="35">
        <v>0.9</v>
      </c>
      <c r="J3" s="86"/>
    </row>
    <row r="4" spans="1:10" x14ac:dyDescent="0.25">
      <c r="A4" s="84"/>
      <c r="B4" s="36"/>
      <c r="C4" s="37"/>
      <c r="D4" s="37"/>
      <c r="E4" s="37"/>
      <c r="F4" s="38"/>
      <c r="G4" s="34" t="s">
        <v>51</v>
      </c>
      <c r="H4" s="108">
        <v>1200</v>
      </c>
      <c r="I4" s="35">
        <v>0.995</v>
      </c>
      <c r="J4" s="86"/>
    </row>
    <row r="5" spans="1:10" ht="17.25" x14ac:dyDescent="0.25">
      <c r="A5" s="84"/>
      <c r="B5" s="39" t="s">
        <v>26</v>
      </c>
      <c r="C5" s="37"/>
      <c r="D5" s="40" t="s">
        <v>1</v>
      </c>
      <c r="E5" s="37"/>
      <c r="F5" s="38"/>
      <c r="G5" s="30" t="s">
        <v>9</v>
      </c>
      <c r="H5" s="109">
        <v>900</v>
      </c>
      <c r="I5" s="31">
        <v>0.95799999999999996</v>
      </c>
      <c r="J5" s="86"/>
    </row>
    <row r="6" spans="1:10" x14ac:dyDescent="0.25">
      <c r="A6" s="84"/>
      <c r="B6" s="41" t="s">
        <v>25</v>
      </c>
      <c r="C6" s="37"/>
      <c r="D6" s="37"/>
      <c r="E6" s="37"/>
      <c r="F6" s="38"/>
      <c r="G6" s="30" t="s">
        <v>10</v>
      </c>
      <c r="H6" s="109">
        <v>850</v>
      </c>
      <c r="I6" s="31">
        <v>0.95399999999999996</v>
      </c>
      <c r="J6" s="86"/>
    </row>
    <row r="7" spans="1:10" x14ac:dyDescent="0.25">
      <c r="A7" s="84"/>
      <c r="B7" s="36"/>
      <c r="C7" s="37"/>
      <c r="D7" s="37"/>
      <c r="E7" s="37"/>
      <c r="F7" s="38"/>
      <c r="G7" s="30" t="s">
        <v>11</v>
      </c>
      <c r="H7" s="109">
        <v>1200</v>
      </c>
      <c r="I7" s="31">
        <v>0.91500000000000004</v>
      </c>
      <c r="J7" s="86"/>
    </row>
    <row r="8" spans="1:10" ht="17.25" x14ac:dyDescent="0.25">
      <c r="A8" s="84"/>
      <c r="B8" s="39" t="s">
        <v>48</v>
      </c>
      <c r="C8" s="37"/>
      <c r="D8" s="42" t="s">
        <v>0</v>
      </c>
      <c r="E8" s="37"/>
      <c r="F8" s="38"/>
      <c r="G8" s="30" t="s">
        <v>15</v>
      </c>
      <c r="H8" s="109">
        <v>2400</v>
      </c>
      <c r="I8" s="31">
        <v>1.78</v>
      </c>
      <c r="J8" s="86"/>
    </row>
    <row r="9" spans="1:10" x14ac:dyDescent="0.25">
      <c r="A9" s="84"/>
      <c r="B9" s="39" t="s">
        <v>47</v>
      </c>
      <c r="C9" s="37"/>
      <c r="D9" s="37"/>
      <c r="E9" s="37"/>
      <c r="F9" s="38"/>
      <c r="G9" s="30" t="s">
        <v>16</v>
      </c>
      <c r="H9" s="109">
        <v>450</v>
      </c>
      <c r="I9" s="31">
        <v>0.94</v>
      </c>
      <c r="J9" s="86"/>
    </row>
    <row r="10" spans="1:10" x14ac:dyDescent="0.25">
      <c r="A10" s="84"/>
      <c r="B10" s="39"/>
      <c r="C10" s="37"/>
      <c r="D10" s="37"/>
      <c r="E10" s="37"/>
      <c r="F10" s="38"/>
      <c r="G10" s="30" t="s">
        <v>12</v>
      </c>
      <c r="H10" s="109">
        <v>2500</v>
      </c>
      <c r="I10" s="31">
        <v>1.38</v>
      </c>
      <c r="J10" s="86"/>
    </row>
    <row r="11" spans="1:10" x14ac:dyDescent="0.25">
      <c r="A11" s="84"/>
      <c r="B11" s="39" t="s">
        <v>49</v>
      </c>
      <c r="C11" s="37"/>
      <c r="D11" s="37"/>
      <c r="E11" s="37"/>
      <c r="F11" s="38"/>
      <c r="G11" s="30" t="s">
        <v>13</v>
      </c>
      <c r="H11" s="109">
        <v>2500</v>
      </c>
      <c r="I11" s="31">
        <v>1.55</v>
      </c>
      <c r="J11" s="86"/>
    </row>
    <row r="12" spans="1:10" x14ac:dyDescent="0.25">
      <c r="A12" s="84"/>
      <c r="B12" s="36" t="s">
        <v>42</v>
      </c>
      <c r="C12" s="37"/>
      <c r="D12" s="37"/>
      <c r="E12" s="37"/>
      <c r="F12" s="38"/>
      <c r="G12" s="30" t="s">
        <v>14</v>
      </c>
      <c r="H12" s="109">
        <v>2200</v>
      </c>
      <c r="I12" s="31">
        <v>1.03</v>
      </c>
      <c r="J12" s="86"/>
    </row>
    <row r="13" spans="1:10" x14ac:dyDescent="0.25">
      <c r="A13" s="84"/>
      <c r="B13" s="36" t="s">
        <v>43</v>
      </c>
      <c r="C13" s="37"/>
      <c r="D13" s="37"/>
      <c r="E13" s="37"/>
      <c r="F13" s="38"/>
      <c r="G13" s="30"/>
      <c r="H13" s="109"/>
      <c r="I13" s="31"/>
      <c r="J13" s="86"/>
    </row>
    <row r="14" spans="1:10" x14ac:dyDescent="0.25">
      <c r="A14" s="84"/>
      <c r="B14" s="43" t="s">
        <v>44</v>
      </c>
      <c r="C14" s="37"/>
      <c r="D14" s="37"/>
      <c r="E14" s="37"/>
      <c r="F14" s="38"/>
      <c r="G14" s="30" t="s">
        <v>17</v>
      </c>
      <c r="H14" s="109">
        <v>210000</v>
      </c>
      <c r="I14" s="31">
        <v>7.8</v>
      </c>
      <c r="J14" s="86"/>
    </row>
    <row r="15" spans="1:10" ht="15.75" thickBot="1" x14ac:dyDescent="0.3">
      <c r="A15" s="84"/>
      <c r="B15" s="44" t="s">
        <v>45</v>
      </c>
      <c r="C15" s="45"/>
      <c r="D15" s="45"/>
      <c r="E15" s="45"/>
      <c r="F15" s="46"/>
      <c r="G15" s="32" t="s">
        <v>18</v>
      </c>
      <c r="H15" s="110">
        <v>17000</v>
      </c>
      <c r="I15" s="33">
        <v>8.94</v>
      </c>
      <c r="J15" s="86"/>
    </row>
    <row r="16" spans="1:10" ht="15.75" thickBot="1" x14ac:dyDescent="0.3">
      <c r="A16" s="84"/>
      <c r="B16" s="90"/>
      <c r="C16" s="87"/>
      <c r="D16" s="87"/>
      <c r="E16" s="87"/>
      <c r="F16" s="88"/>
      <c r="G16" s="88"/>
      <c r="H16" s="121" t="s">
        <v>46</v>
      </c>
      <c r="I16" s="122"/>
      <c r="J16" s="86"/>
    </row>
    <row r="17" spans="1:11" ht="15.75" thickBot="1" x14ac:dyDescent="0.3">
      <c r="A17" s="84"/>
      <c r="B17" s="23" t="s">
        <v>33</v>
      </c>
      <c r="C17" s="8" t="s">
        <v>51</v>
      </c>
      <c r="D17" s="87"/>
      <c r="E17" s="129" t="s">
        <v>37</v>
      </c>
      <c r="F17" s="130"/>
      <c r="G17" s="88"/>
      <c r="H17" s="87"/>
      <c r="I17" s="87"/>
      <c r="J17" s="86"/>
    </row>
    <row r="18" spans="1:11" ht="15.75" thickBot="1" x14ac:dyDescent="0.3">
      <c r="A18" s="84"/>
      <c r="B18" s="76" t="s">
        <v>19</v>
      </c>
      <c r="C18" s="111">
        <f>VLOOKUP(C17,G3:I15,2,FALSE)</f>
        <v>1200</v>
      </c>
      <c r="D18" s="87"/>
      <c r="E18" s="123" t="s">
        <v>24</v>
      </c>
      <c r="F18" s="124"/>
      <c r="G18" s="124"/>
      <c r="H18" s="125"/>
      <c r="I18" s="87"/>
      <c r="J18" s="86"/>
    </row>
    <row r="19" spans="1:11" ht="15.75" thickBot="1" x14ac:dyDescent="0.3">
      <c r="A19" s="84"/>
      <c r="B19" s="77" t="s">
        <v>2</v>
      </c>
      <c r="C19" s="78">
        <f>VLOOKUP(C17,G3:I15,3,FALSE)</f>
        <v>0.995</v>
      </c>
      <c r="D19" s="87"/>
      <c r="E19" s="107"/>
      <c r="F19" s="106" t="s">
        <v>36</v>
      </c>
      <c r="G19" s="8">
        <v>580</v>
      </c>
      <c r="H19" s="48"/>
      <c r="I19" s="87"/>
      <c r="J19" s="86"/>
    </row>
    <row r="20" spans="1:11" ht="15.75" thickBot="1" x14ac:dyDescent="0.3">
      <c r="A20" s="84"/>
      <c r="B20" s="74" t="s">
        <v>3</v>
      </c>
      <c r="C20" s="75">
        <v>0</v>
      </c>
      <c r="D20" s="87"/>
      <c r="E20" s="126" t="s">
        <v>39</v>
      </c>
      <c r="F20" s="127"/>
      <c r="G20" s="127"/>
      <c r="H20" s="128"/>
      <c r="I20" s="87"/>
      <c r="J20" s="86"/>
    </row>
    <row r="21" spans="1:11" ht="15.75" thickBot="1" x14ac:dyDescent="0.3">
      <c r="A21" s="84"/>
      <c r="B21" s="87"/>
      <c r="C21" s="87"/>
      <c r="D21" s="87"/>
      <c r="E21" s="87"/>
      <c r="F21" s="88"/>
      <c r="G21" s="88"/>
      <c r="H21" s="87"/>
      <c r="I21" s="87" t="s">
        <v>30</v>
      </c>
      <c r="J21" s="86"/>
    </row>
    <row r="22" spans="1:11" ht="18" thickBot="1" x14ac:dyDescent="0.3">
      <c r="A22" s="84"/>
      <c r="B22" s="51" t="s">
        <v>4</v>
      </c>
      <c r="C22" s="52" t="s">
        <v>6</v>
      </c>
      <c r="D22" s="52" t="s">
        <v>5</v>
      </c>
      <c r="E22" s="51" t="s">
        <v>7</v>
      </c>
      <c r="F22" s="53" t="s">
        <v>27</v>
      </c>
      <c r="G22" s="54" t="s">
        <v>38</v>
      </c>
      <c r="H22" s="55" t="s">
        <v>34</v>
      </c>
      <c r="I22" s="56" t="s">
        <v>23</v>
      </c>
      <c r="J22" s="86"/>
    </row>
    <row r="23" spans="1:11" x14ac:dyDescent="0.25">
      <c r="A23" s="84"/>
      <c r="B23" s="117" t="s">
        <v>21</v>
      </c>
      <c r="C23" s="118"/>
      <c r="D23" s="57"/>
      <c r="E23" s="58"/>
      <c r="F23" s="59"/>
      <c r="G23" s="60"/>
      <c r="H23" s="61"/>
      <c r="I23" s="62"/>
      <c r="J23" s="86"/>
    </row>
    <row r="24" spans="1:11" ht="15.75" thickBot="1" x14ac:dyDescent="0.3">
      <c r="A24" s="84"/>
      <c r="B24" s="9">
        <v>160</v>
      </c>
      <c r="C24" s="21">
        <f>VLOOKUP(B24,Dimensions!A3:B22,2,FALSE)</f>
        <v>21.9</v>
      </c>
      <c r="D24" s="63">
        <f t="shared" ref="D24" si="0">B24-2*C24</f>
        <v>116.2</v>
      </c>
      <c r="E24" s="64">
        <f>((PI()/4)*((B24/100)^2-(D24/100)^2)*9.81*$C$19)/100+(((PI()/4)*(D24/100)^2)*$C$20*9.81)/100</f>
        <v>9.2742704049898012E-2</v>
      </c>
      <c r="F24" s="65">
        <f>E24*1000/9.81</f>
        <v>9.4538943985624879</v>
      </c>
      <c r="G24" s="66">
        <f>PI()/64*(B24^4-D24^4)</f>
        <v>23220498.648625974</v>
      </c>
      <c r="H24" s="24">
        <f>(((384/(5*$G$19))*($C$18*G24)/E24)^(1/3))/10</f>
        <v>341.37791377490925</v>
      </c>
      <c r="I24" s="25">
        <f>(H24/$G$19)*10</f>
        <v>5.8858260995674003</v>
      </c>
      <c r="J24" s="86"/>
    </row>
    <row r="25" spans="1:11" x14ac:dyDescent="0.25">
      <c r="A25" s="84"/>
      <c r="B25" s="117" t="s">
        <v>56</v>
      </c>
      <c r="C25" s="118"/>
      <c r="D25" s="57"/>
      <c r="E25" s="58"/>
      <c r="F25" s="68"/>
      <c r="G25" s="69"/>
      <c r="H25" s="61"/>
      <c r="I25" s="70"/>
      <c r="J25" s="86"/>
      <c r="K25" s="94"/>
    </row>
    <row r="26" spans="1:11" ht="15.75" thickBot="1" x14ac:dyDescent="0.3">
      <c r="A26" s="84"/>
      <c r="B26" s="10">
        <v>32</v>
      </c>
      <c r="C26" s="22">
        <f>VLOOKUP(B26,Dimensions!A1:C20,3,FALSE)</f>
        <v>3.6</v>
      </c>
      <c r="D26" s="71">
        <f t="shared" ref="D26" si="1">B26-2*C26</f>
        <v>24.8</v>
      </c>
      <c r="E26" s="72">
        <f>((PI()/4)*((B26/100)^2-(D26/100)^2)*9.81*$C$19)/100+(((PI()/4)*(D26/100)^2)*$C$20*9.81)/100</f>
        <v>3.1351823217447383E-3</v>
      </c>
      <c r="F26" s="65">
        <f>E26*1000/9.81</f>
        <v>0.31959045073850539</v>
      </c>
      <c r="G26" s="73">
        <f>PI()/64*(B26^4-D26^4)</f>
        <v>32903.362586585412</v>
      </c>
      <c r="H26" s="26">
        <f>(((384/(5*$G$19))*($C$18*G26)/E26)^(1/3))/10</f>
        <v>118.58524396510873</v>
      </c>
      <c r="I26" s="27">
        <f>(H26/$G$19)*10</f>
        <v>2.0445731718122193</v>
      </c>
      <c r="J26" s="86"/>
      <c r="K26" s="94"/>
    </row>
    <row r="27" spans="1:11" x14ac:dyDescent="0.25">
      <c r="A27" s="84"/>
      <c r="B27" s="117" t="s">
        <v>20</v>
      </c>
      <c r="C27" s="118"/>
      <c r="D27" s="57"/>
      <c r="E27" s="58"/>
      <c r="F27" s="68"/>
      <c r="G27" s="69"/>
      <c r="H27" s="61"/>
      <c r="I27" s="70"/>
      <c r="J27" s="86"/>
      <c r="K27" s="94"/>
    </row>
    <row r="28" spans="1:11" ht="15.75" thickBot="1" x14ac:dyDescent="0.3">
      <c r="A28" s="84"/>
      <c r="B28" s="10">
        <v>32</v>
      </c>
      <c r="C28" s="22">
        <f>VLOOKUP(B28,Dimensions!A3:D22,4,FALSE)</f>
        <v>2.9</v>
      </c>
      <c r="D28" s="71">
        <f t="shared" ref="D28:D30" si="2">B28-2*C28</f>
        <v>26.2</v>
      </c>
      <c r="E28" s="72">
        <f>((PI()/4)*((B28/100)^2-(D28/100)^2)*9.81*$C$19)/100+(((PI()/4)*(D28/100)^2)*$C$20*9.81)/100</f>
        <v>2.5878133424495141E-3</v>
      </c>
      <c r="F28" s="65">
        <f>E28*1000/9.81</f>
        <v>0.26379340901626036</v>
      </c>
      <c r="G28" s="73">
        <f>PI()/64*(B28^4-D28^4)</f>
        <v>28341.884329005814</v>
      </c>
      <c r="H28" s="26">
        <f>(((384/(5*$G$19))*($C$18*G28)/E28)^(1/3))/10</f>
        <v>120.28276845073034</v>
      </c>
      <c r="I28" s="27">
        <f>(H28/$G$19)*10</f>
        <v>2.0738408353574198</v>
      </c>
      <c r="J28" s="86"/>
      <c r="K28" s="94"/>
    </row>
    <row r="29" spans="1:11" x14ac:dyDescent="0.25">
      <c r="A29" s="84"/>
      <c r="B29" s="119" t="s">
        <v>22</v>
      </c>
      <c r="C29" s="120"/>
      <c r="D29" s="63"/>
      <c r="E29" s="64"/>
      <c r="F29" s="68"/>
      <c r="G29" s="66"/>
      <c r="H29" s="67"/>
      <c r="I29" s="70"/>
      <c r="J29" s="86"/>
      <c r="K29" s="94"/>
    </row>
    <row r="30" spans="1:11" ht="15.75" thickBot="1" x14ac:dyDescent="0.3">
      <c r="A30" s="84"/>
      <c r="B30" s="10">
        <v>630</v>
      </c>
      <c r="C30" s="22">
        <f>VLOOKUP(B30,Dimensions!A3:E22,5,FALSE)</f>
        <v>35.700000000000003</v>
      </c>
      <c r="D30" s="71">
        <f t="shared" si="2"/>
        <v>558.6</v>
      </c>
      <c r="E30" s="72">
        <f>((PI()/4)*((B30/100)^2-(D30/100)^2)*9.81*$C$19)/100+(((PI()/4)*(D30/100)^2)*$C$20*9.81)/100</f>
        <v>0.65060276879030099</v>
      </c>
      <c r="F30" s="65">
        <f>E30*1000/9.81</f>
        <v>66.320363791060231</v>
      </c>
      <c r="G30" s="73">
        <f>PI()/64*(B30^4-D30^4)</f>
        <v>2953313952.9545846</v>
      </c>
      <c r="H30" s="26">
        <f>(((384/(5*$G$19))*($C$18*G30)/E30)^(1/3))/10</f>
        <v>896.8147190017404</v>
      </c>
      <c r="I30" s="27">
        <f>(H30/$G$19)*10</f>
        <v>15.462322741409318</v>
      </c>
      <c r="J30" s="86"/>
      <c r="K30" s="94"/>
    </row>
    <row r="31" spans="1:11" ht="15.75" thickBot="1" x14ac:dyDescent="0.3">
      <c r="A31" s="84"/>
      <c r="B31" s="87"/>
      <c r="C31" s="87"/>
      <c r="D31" s="87"/>
      <c r="E31" s="87"/>
      <c r="F31" s="88"/>
      <c r="G31" s="88"/>
      <c r="H31" s="56" t="s">
        <v>35</v>
      </c>
      <c r="I31" s="87"/>
      <c r="J31" s="86"/>
      <c r="K31" s="94"/>
    </row>
    <row r="32" spans="1:11" ht="15.75" thickBot="1" x14ac:dyDescent="0.3">
      <c r="A32" s="84"/>
      <c r="B32" s="87"/>
      <c r="C32" s="87"/>
      <c r="D32" s="87"/>
      <c r="E32" s="87"/>
      <c r="F32" s="88"/>
      <c r="G32" s="88"/>
      <c r="H32" s="89"/>
      <c r="I32" s="87"/>
      <c r="J32" s="86"/>
      <c r="K32" s="94"/>
    </row>
    <row r="33" spans="1:11" ht="7.5" customHeight="1" x14ac:dyDescent="0.25">
      <c r="A33" s="84"/>
      <c r="B33" s="96"/>
      <c r="C33" s="97"/>
      <c r="D33" s="97"/>
      <c r="E33" s="97"/>
      <c r="F33" s="98"/>
      <c r="G33" s="98"/>
      <c r="H33" s="97"/>
      <c r="I33" s="99" t="s">
        <v>30</v>
      </c>
      <c r="J33" s="86"/>
      <c r="K33" s="94"/>
    </row>
    <row r="34" spans="1:11" x14ac:dyDescent="0.25">
      <c r="A34" s="84"/>
      <c r="B34" s="113" t="s">
        <v>52</v>
      </c>
      <c r="C34" s="37"/>
      <c r="D34" s="37"/>
      <c r="E34" s="37"/>
      <c r="F34" s="47"/>
      <c r="G34" s="47"/>
      <c r="H34" s="37"/>
      <c r="I34" s="48"/>
      <c r="J34" s="86"/>
      <c r="K34" s="94"/>
    </row>
    <row r="35" spans="1:11" x14ac:dyDescent="0.25">
      <c r="A35" s="84"/>
      <c r="B35" s="102"/>
      <c r="C35" s="37"/>
      <c r="D35" s="37"/>
      <c r="E35" s="37"/>
      <c r="F35" s="47"/>
      <c r="G35" s="47"/>
      <c r="H35" s="37"/>
      <c r="I35" s="48"/>
      <c r="J35" s="86"/>
    </row>
    <row r="36" spans="1:11" x14ac:dyDescent="0.25">
      <c r="A36" s="84"/>
      <c r="B36" s="101"/>
      <c r="C36" s="37"/>
      <c r="D36" s="37"/>
      <c r="E36" s="37"/>
      <c r="F36" s="47"/>
      <c r="G36" s="47"/>
      <c r="H36" s="37"/>
      <c r="I36" s="48"/>
      <c r="J36" s="86"/>
    </row>
    <row r="37" spans="1:11" x14ac:dyDescent="0.25">
      <c r="A37" s="84"/>
      <c r="B37" s="102"/>
      <c r="C37" s="37"/>
      <c r="D37" s="37"/>
      <c r="E37" s="37"/>
      <c r="F37" s="47"/>
      <c r="G37" s="47"/>
      <c r="H37" s="37"/>
      <c r="I37" s="48"/>
      <c r="J37" s="86"/>
    </row>
    <row r="38" spans="1:11" x14ac:dyDescent="0.25">
      <c r="A38" s="84"/>
      <c r="B38" s="102"/>
      <c r="C38" s="37"/>
      <c r="D38" s="37"/>
      <c r="E38" s="37"/>
      <c r="F38" s="47"/>
      <c r="G38" s="47"/>
      <c r="H38" s="37"/>
      <c r="I38" s="48"/>
      <c r="J38" s="86"/>
    </row>
    <row r="39" spans="1:11" x14ac:dyDescent="0.25">
      <c r="A39" s="84"/>
      <c r="B39" s="102"/>
      <c r="C39" s="37"/>
      <c r="D39" s="37"/>
      <c r="E39" s="37"/>
      <c r="F39" s="47"/>
      <c r="G39" s="47"/>
      <c r="H39" s="37"/>
      <c r="I39" s="48"/>
      <c r="J39" s="86"/>
    </row>
    <row r="40" spans="1:11" x14ac:dyDescent="0.25">
      <c r="A40" s="84"/>
      <c r="B40" s="102"/>
      <c r="C40" s="37"/>
      <c r="D40" s="37"/>
      <c r="E40" s="37"/>
      <c r="F40" s="47"/>
      <c r="G40" s="47"/>
      <c r="H40" s="37"/>
      <c r="I40" s="48"/>
      <c r="J40" s="86"/>
    </row>
    <row r="41" spans="1:11" ht="35.25" customHeight="1" x14ac:dyDescent="0.25">
      <c r="A41" s="84"/>
      <c r="B41" s="100" t="s">
        <v>57</v>
      </c>
      <c r="C41" s="37"/>
      <c r="D41" s="37"/>
      <c r="E41" s="37"/>
      <c r="F41" s="47"/>
      <c r="G41" s="47"/>
      <c r="H41" s="37"/>
      <c r="I41" s="48"/>
      <c r="J41" s="86"/>
    </row>
    <row r="42" spans="1:11" x14ac:dyDescent="0.25">
      <c r="A42" s="84"/>
      <c r="B42" s="102"/>
      <c r="C42" s="37"/>
      <c r="D42" s="37"/>
      <c r="E42" s="37"/>
      <c r="F42" s="47"/>
      <c r="G42" s="47"/>
      <c r="H42" s="37"/>
      <c r="I42" s="48"/>
      <c r="J42" s="86"/>
    </row>
    <row r="43" spans="1:11" x14ac:dyDescent="0.25">
      <c r="A43" s="84"/>
      <c r="B43" s="102"/>
      <c r="C43" s="37"/>
      <c r="D43" s="37"/>
      <c r="E43" s="37"/>
      <c r="F43" s="47"/>
      <c r="G43" s="47"/>
      <c r="H43" s="37"/>
      <c r="I43" s="48"/>
      <c r="J43" s="86"/>
    </row>
    <row r="44" spans="1:11" x14ac:dyDescent="0.25">
      <c r="A44" s="84"/>
      <c r="B44" s="102"/>
      <c r="C44" s="37"/>
      <c r="D44" s="37"/>
      <c r="E44" s="37"/>
      <c r="F44" s="47"/>
      <c r="G44" s="47"/>
      <c r="H44" s="37"/>
      <c r="I44" s="48"/>
      <c r="J44" s="86"/>
    </row>
    <row r="45" spans="1:11" x14ac:dyDescent="0.25">
      <c r="A45" s="84"/>
      <c r="B45" s="102"/>
      <c r="C45" s="37"/>
      <c r="D45" s="37"/>
      <c r="E45" s="37"/>
      <c r="F45" s="47"/>
      <c r="G45" s="47"/>
      <c r="H45" s="37"/>
      <c r="I45" s="48"/>
      <c r="J45" s="86"/>
    </row>
    <row r="46" spans="1:11" x14ac:dyDescent="0.25">
      <c r="A46" s="84"/>
      <c r="B46" s="102"/>
      <c r="C46" s="37"/>
      <c r="D46" s="37"/>
      <c r="E46" s="37"/>
      <c r="F46" s="47"/>
      <c r="G46" s="47"/>
      <c r="H46" s="37"/>
      <c r="I46" s="48"/>
      <c r="J46" s="86"/>
    </row>
    <row r="47" spans="1:11" x14ac:dyDescent="0.25">
      <c r="A47" s="84"/>
      <c r="B47" s="102"/>
      <c r="C47" s="37"/>
      <c r="D47" s="37"/>
      <c r="E47" s="37"/>
      <c r="F47" s="47"/>
      <c r="G47" s="47"/>
      <c r="H47" s="37"/>
      <c r="I47" s="48"/>
      <c r="J47" s="86"/>
    </row>
    <row r="48" spans="1:11" x14ac:dyDescent="0.25">
      <c r="A48" s="84"/>
      <c r="B48" s="102"/>
      <c r="C48" s="37"/>
      <c r="D48" s="37"/>
      <c r="E48" s="37"/>
      <c r="F48" s="47"/>
      <c r="G48" s="47"/>
      <c r="H48" s="37"/>
      <c r="I48" s="48"/>
      <c r="J48" s="86"/>
    </row>
    <row r="49" spans="1:10" x14ac:dyDescent="0.25">
      <c r="A49" s="84"/>
      <c r="B49" s="102"/>
      <c r="C49" s="37"/>
      <c r="D49" s="37"/>
      <c r="E49" s="37"/>
      <c r="F49" s="47"/>
      <c r="G49" s="47"/>
      <c r="H49" s="37"/>
      <c r="I49" s="48"/>
      <c r="J49" s="86"/>
    </row>
    <row r="50" spans="1:10" x14ac:dyDescent="0.25">
      <c r="A50" s="84"/>
      <c r="B50" s="102"/>
      <c r="C50" s="37"/>
      <c r="D50" s="37"/>
      <c r="E50" s="37"/>
      <c r="F50" s="47"/>
      <c r="G50" s="47"/>
      <c r="H50" s="37"/>
      <c r="I50" s="48"/>
      <c r="J50" s="86"/>
    </row>
    <row r="51" spans="1:10" x14ac:dyDescent="0.25">
      <c r="A51" s="84"/>
      <c r="B51" s="102"/>
      <c r="C51" s="37"/>
      <c r="D51" s="37"/>
      <c r="E51" s="37"/>
      <c r="F51" s="47"/>
      <c r="G51" s="47"/>
      <c r="H51" s="37"/>
      <c r="I51" s="48"/>
      <c r="J51" s="86"/>
    </row>
    <row r="52" spans="1:10" x14ac:dyDescent="0.25">
      <c r="A52" s="84"/>
      <c r="B52" s="102"/>
      <c r="C52" s="37"/>
      <c r="D52" s="37"/>
      <c r="E52" s="37"/>
      <c r="F52" s="47"/>
      <c r="G52" s="47"/>
      <c r="H52" s="37"/>
      <c r="I52" s="48"/>
      <c r="J52" s="86"/>
    </row>
    <row r="53" spans="1:10" ht="35.25" customHeight="1" x14ac:dyDescent="0.25">
      <c r="A53" s="84"/>
      <c r="B53" s="100" t="s">
        <v>53</v>
      </c>
      <c r="C53" s="37"/>
      <c r="D53" s="37"/>
      <c r="E53" s="37"/>
      <c r="F53" s="47"/>
      <c r="G53" s="47"/>
      <c r="H53" s="37"/>
      <c r="I53" s="48"/>
      <c r="J53" s="86"/>
    </row>
    <row r="54" spans="1:10" ht="5.25" customHeight="1" x14ac:dyDescent="0.25">
      <c r="A54" s="84"/>
      <c r="B54" s="102"/>
      <c r="C54" s="37"/>
      <c r="D54" s="37"/>
      <c r="E54" s="37"/>
      <c r="F54" s="47"/>
      <c r="G54" s="47"/>
      <c r="H54" s="37"/>
      <c r="I54" s="48"/>
      <c r="J54" s="86"/>
    </row>
    <row r="55" spans="1:10" x14ac:dyDescent="0.25">
      <c r="A55" s="84"/>
      <c r="B55" s="103"/>
      <c r="C55" s="37"/>
      <c r="D55" s="37"/>
      <c r="E55" s="37"/>
      <c r="F55" s="47"/>
      <c r="G55" s="47"/>
      <c r="H55" s="37"/>
      <c r="I55" s="48"/>
      <c r="J55" s="86"/>
    </row>
    <row r="56" spans="1:10" x14ac:dyDescent="0.25">
      <c r="A56" s="84"/>
      <c r="B56" s="102"/>
      <c r="C56" s="37"/>
      <c r="D56" s="37"/>
      <c r="E56" s="37"/>
      <c r="F56" s="47"/>
      <c r="G56" s="47"/>
      <c r="H56" s="37"/>
      <c r="I56" s="48"/>
      <c r="J56" s="86"/>
    </row>
    <row r="57" spans="1:10" x14ac:dyDescent="0.25">
      <c r="A57" s="84"/>
      <c r="B57" s="102"/>
      <c r="C57" s="37"/>
      <c r="D57" s="37"/>
      <c r="E57" s="37"/>
      <c r="F57" s="47"/>
      <c r="G57" s="47"/>
      <c r="H57" s="37"/>
      <c r="I57" s="48"/>
      <c r="J57" s="86"/>
    </row>
    <row r="58" spans="1:10" x14ac:dyDescent="0.25">
      <c r="A58" s="84"/>
      <c r="B58" s="102"/>
      <c r="C58" s="37"/>
      <c r="D58" s="37"/>
      <c r="E58" s="37"/>
      <c r="F58" s="47"/>
      <c r="G58" s="47"/>
      <c r="H58" s="37"/>
      <c r="I58" s="48"/>
      <c r="J58" s="86"/>
    </row>
    <row r="59" spans="1:10" x14ac:dyDescent="0.25">
      <c r="A59" s="84"/>
      <c r="B59" s="102"/>
      <c r="C59" s="37"/>
      <c r="D59" s="37"/>
      <c r="E59" s="37"/>
      <c r="F59" s="47"/>
      <c r="G59" s="47"/>
      <c r="H59" s="37"/>
      <c r="I59" s="48"/>
      <c r="J59" s="86"/>
    </row>
    <row r="60" spans="1:10" x14ac:dyDescent="0.25">
      <c r="A60" s="84"/>
      <c r="B60" s="102"/>
      <c r="C60" s="37"/>
      <c r="D60" s="37"/>
      <c r="E60" s="37"/>
      <c r="F60" s="47"/>
      <c r="G60" s="47"/>
      <c r="H60" s="37"/>
      <c r="I60" s="48"/>
      <c r="J60" s="86"/>
    </row>
    <row r="61" spans="1:10" x14ac:dyDescent="0.25">
      <c r="A61" s="84"/>
      <c r="B61" s="102"/>
      <c r="C61" s="37"/>
      <c r="D61" s="37"/>
      <c r="E61" s="37"/>
      <c r="F61" s="47"/>
      <c r="G61" s="47"/>
      <c r="H61" s="37"/>
      <c r="I61" s="48"/>
      <c r="J61" s="86"/>
    </row>
    <row r="62" spans="1:10" x14ac:dyDescent="0.25">
      <c r="A62" s="84"/>
      <c r="B62" s="102"/>
      <c r="C62" s="37"/>
      <c r="D62" s="37"/>
      <c r="E62" s="37"/>
      <c r="F62" s="47"/>
      <c r="G62" s="47"/>
      <c r="H62" s="37"/>
      <c r="I62" s="48"/>
      <c r="J62" s="86"/>
    </row>
    <row r="63" spans="1:10" x14ac:dyDescent="0.25">
      <c r="A63" s="84"/>
      <c r="B63" s="102"/>
      <c r="C63" s="37"/>
      <c r="D63" s="37"/>
      <c r="E63" s="37"/>
      <c r="F63" s="47"/>
      <c r="G63" s="47"/>
      <c r="H63" s="37"/>
      <c r="I63" s="48"/>
      <c r="J63" s="86"/>
    </row>
    <row r="64" spans="1:10" x14ac:dyDescent="0.25">
      <c r="A64" s="84"/>
      <c r="B64" s="102"/>
      <c r="C64" s="37"/>
      <c r="D64" s="37"/>
      <c r="E64" s="37"/>
      <c r="F64" s="47"/>
      <c r="G64" s="47"/>
      <c r="H64" s="37"/>
      <c r="I64" s="48"/>
      <c r="J64" s="86"/>
    </row>
    <row r="65" spans="1:10" x14ac:dyDescent="0.25">
      <c r="A65" s="84"/>
      <c r="B65" s="102"/>
      <c r="C65" s="37"/>
      <c r="D65" s="37"/>
      <c r="E65" s="37"/>
      <c r="F65" s="47"/>
      <c r="G65" s="47"/>
      <c r="H65" s="37"/>
      <c r="I65" s="48"/>
      <c r="J65" s="86"/>
    </row>
    <row r="66" spans="1:10" ht="19.5" customHeight="1" x14ac:dyDescent="0.25">
      <c r="A66" s="84"/>
      <c r="B66" s="100" t="s">
        <v>54</v>
      </c>
      <c r="C66" s="37"/>
      <c r="D66" s="37"/>
      <c r="E66" s="37"/>
      <c r="F66" s="47"/>
      <c r="G66" s="47"/>
      <c r="H66" s="37"/>
      <c r="I66" s="48"/>
      <c r="J66" s="86"/>
    </row>
    <row r="67" spans="1:10" x14ac:dyDescent="0.25">
      <c r="A67" s="84"/>
      <c r="B67" s="103"/>
      <c r="C67" s="37"/>
      <c r="D67" s="37"/>
      <c r="E67" s="37"/>
      <c r="F67" s="47"/>
      <c r="G67" s="47"/>
      <c r="H67" s="37"/>
      <c r="I67" s="48"/>
      <c r="J67" s="86"/>
    </row>
    <row r="68" spans="1:10" x14ac:dyDescent="0.25">
      <c r="A68" s="84"/>
      <c r="B68" s="103"/>
      <c r="C68" s="37"/>
      <c r="D68" s="37"/>
      <c r="E68" s="37"/>
      <c r="F68" s="47"/>
      <c r="G68" s="47"/>
      <c r="H68" s="37"/>
      <c r="I68" s="48"/>
      <c r="J68" s="86"/>
    </row>
    <row r="69" spans="1:10" x14ac:dyDescent="0.25">
      <c r="A69" s="84"/>
      <c r="B69" s="102"/>
      <c r="C69" s="37"/>
      <c r="D69" s="37"/>
      <c r="E69" s="37"/>
      <c r="F69" s="47"/>
      <c r="G69" s="47"/>
      <c r="H69" s="37"/>
      <c r="I69" s="48"/>
      <c r="J69" s="86"/>
    </row>
    <row r="70" spans="1:10" x14ac:dyDescent="0.25">
      <c r="A70" s="84"/>
      <c r="B70" s="102"/>
      <c r="C70" s="37"/>
      <c r="D70" s="37"/>
      <c r="E70" s="37"/>
      <c r="F70" s="47"/>
      <c r="G70" s="47"/>
      <c r="H70" s="37"/>
      <c r="I70" s="48"/>
      <c r="J70" s="86"/>
    </row>
    <row r="71" spans="1:10" x14ac:dyDescent="0.25">
      <c r="A71" s="84"/>
      <c r="B71" s="102"/>
      <c r="C71" s="37"/>
      <c r="D71" s="37"/>
      <c r="E71" s="37"/>
      <c r="F71" s="47"/>
      <c r="G71" s="47"/>
      <c r="H71" s="37"/>
      <c r="I71" s="48"/>
      <c r="J71" s="86"/>
    </row>
    <row r="72" spans="1:10" x14ac:dyDescent="0.25">
      <c r="A72" s="84"/>
      <c r="B72" s="102"/>
      <c r="C72" s="37"/>
      <c r="D72" s="37"/>
      <c r="E72" s="37"/>
      <c r="F72" s="47"/>
      <c r="G72" s="47"/>
      <c r="H72" s="37"/>
      <c r="I72" s="48"/>
      <c r="J72" s="86"/>
    </row>
    <row r="73" spans="1:10" x14ac:dyDescent="0.25">
      <c r="A73" s="84"/>
      <c r="B73" s="102"/>
      <c r="C73" s="37"/>
      <c r="D73" s="37"/>
      <c r="E73" s="37"/>
      <c r="F73" s="47"/>
      <c r="G73" s="47"/>
      <c r="H73" s="37"/>
      <c r="I73" s="48"/>
      <c r="J73" s="86"/>
    </row>
    <row r="74" spans="1:10" x14ac:dyDescent="0.25">
      <c r="A74" s="84"/>
      <c r="B74" s="102"/>
      <c r="C74" s="37"/>
      <c r="D74" s="37"/>
      <c r="E74" s="37"/>
      <c r="F74" s="47"/>
      <c r="G74" s="47"/>
      <c r="H74" s="37"/>
      <c r="I74" s="48"/>
      <c r="J74" s="86"/>
    </row>
    <row r="75" spans="1:10" x14ac:dyDescent="0.25">
      <c r="A75" s="84"/>
      <c r="B75" s="102"/>
      <c r="C75" s="37"/>
      <c r="D75" s="37"/>
      <c r="E75" s="37"/>
      <c r="F75" s="47"/>
      <c r="G75" s="47"/>
      <c r="H75" s="37"/>
      <c r="I75" s="48"/>
      <c r="J75" s="86"/>
    </row>
    <row r="76" spans="1:10" x14ac:dyDescent="0.25">
      <c r="A76" s="84"/>
      <c r="B76" s="102"/>
      <c r="C76" s="37"/>
      <c r="D76" s="37"/>
      <c r="E76" s="37"/>
      <c r="F76" s="47"/>
      <c r="G76" s="47"/>
      <c r="H76" s="37"/>
      <c r="I76" s="48"/>
      <c r="J76" s="86"/>
    </row>
    <row r="77" spans="1:10" x14ac:dyDescent="0.25">
      <c r="A77" s="84"/>
      <c r="B77" s="102"/>
      <c r="C77" s="37"/>
      <c r="D77" s="37"/>
      <c r="E77" s="37"/>
      <c r="F77" s="47"/>
      <c r="G77" s="47"/>
      <c r="H77" s="37"/>
      <c r="I77" s="48"/>
      <c r="J77" s="86"/>
    </row>
    <row r="78" spans="1:10" ht="9.75" customHeight="1" x14ac:dyDescent="0.25">
      <c r="A78" s="84"/>
      <c r="B78" s="102"/>
      <c r="C78" s="37"/>
      <c r="D78" s="37"/>
      <c r="E78" s="37"/>
      <c r="F78" s="47"/>
      <c r="G78" s="47"/>
      <c r="H78" s="37"/>
      <c r="I78" s="48"/>
      <c r="J78" s="86"/>
    </row>
    <row r="79" spans="1:10" x14ac:dyDescent="0.25">
      <c r="A79" s="84"/>
      <c r="B79" s="100" t="s">
        <v>55</v>
      </c>
      <c r="C79" s="37"/>
      <c r="D79" s="37"/>
      <c r="E79" s="37"/>
      <c r="F79" s="47"/>
      <c r="G79" s="47"/>
      <c r="H79" s="37"/>
      <c r="I79" s="48"/>
      <c r="J79" s="86"/>
    </row>
    <row r="80" spans="1:10" x14ac:dyDescent="0.25">
      <c r="A80" s="84"/>
      <c r="B80" s="100"/>
      <c r="C80" s="37"/>
      <c r="D80" s="37"/>
      <c r="E80" s="37"/>
      <c r="F80" s="47"/>
      <c r="G80" s="47"/>
      <c r="H80" s="37"/>
      <c r="I80" s="48"/>
      <c r="J80" s="86"/>
    </row>
    <row r="81" spans="1:11" x14ac:dyDescent="0.25">
      <c r="A81" s="84"/>
      <c r="B81" s="102"/>
      <c r="C81" s="37"/>
      <c r="D81" s="37"/>
      <c r="E81" s="37"/>
      <c r="F81" s="47"/>
      <c r="G81" s="47"/>
      <c r="H81" s="37"/>
      <c r="I81" s="48"/>
      <c r="J81" s="86"/>
    </row>
    <row r="82" spans="1:11" x14ac:dyDescent="0.25">
      <c r="A82" s="84"/>
      <c r="B82" s="103"/>
      <c r="C82" s="37"/>
      <c r="D82" s="37"/>
      <c r="E82" s="37"/>
      <c r="F82" s="47"/>
      <c r="G82" s="47"/>
      <c r="H82" s="37"/>
      <c r="I82" s="48"/>
      <c r="J82" s="86"/>
    </row>
    <row r="83" spans="1:11" x14ac:dyDescent="0.25">
      <c r="A83" s="84"/>
      <c r="B83" s="102"/>
      <c r="C83" s="37"/>
      <c r="D83" s="37"/>
      <c r="E83" s="37"/>
      <c r="F83" s="47"/>
      <c r="G83" s="47"/>
      <c r="H83" s="37"/>
      <c r="I83" s="48"/>
      <c r="J83" s="86"/>
    </row>
    <row r="84" spans="1:11" x14ac:dyDescent="0.25">
      <c r="A84" s="84"/>
      <c r="B84" s="102"/>
      <c r="C84" s="37"/>
      <c r="D84" s="37"/>
      <c r="E84" s="37"/>
      <c r="F84" s="47"/>
      <c r="G84" s="47"/>
      <c r="H84" s="37"/>
      <c r="I84" s="48"/>
      <c r="J84" s="86"/>
    </row>
    <row r="85" spans="1:11" x14ac:dyDescent="0.25">
      <c r="A85" s="84"/>
      <c r="B85" s="102"/>
      <c r="C85" s="37"/>
      <c r="D85" s="37"/>
      <c r="E85" s="37"/>
      <c r="F85" s="47"/>
      <c r="G85" s="47"/>
      <c r="H85" s="37"/>
      <c r="I85" s="48"/>
      <c r="J85" s="86"/>
    </row>
    <row r="86" spans="1:11" x14ac:dyDescent="0.25">
      <c r="A86" s="84"/>
      <c r="B86" s="102"/>
      <c r="C86" s="37"/>
      <c r="D86" s="37"/>
      <c r="E86" s="37"/>
      <c r="F86" s="47"/>
      <c r="G86" s="47"/>
      <c r="H86" s="37"/>
      <c r="I86" s="48"/>
      <c r="J86" s="86"/>
    </row>
    <row r="87" spans="1:11" x14ac:dyDescent="0.25">
      <c r="A87" s="84"/>
      <c r="B87" s="102"/>
      <c r="C87" s="37"/>
      <c r="D87" s="37"/>
      <c r="E87" s="37"/>
      <c r="F87" s="47"/>
      <c r="G87" s="47"/>
      <c r="H87" s="37"/>
      <c r="I87" s="48"/>
      <c r="J87" s="86"/>
    </row>
    <row r="88" spans="1:11" x14ac:dyDescent="0.25">
      <c r="A88" s="84"/>
      <c r="B88" s="102"/>
      <c r="C88" s="37"/>
      <c r="D88" s="37"/>
      <c r="E88" s="37"/>
      <c r="F88" s="47"/>
      <c r="G88" s="47"/>
      <c r="H88" s="37"/>
      <c r="I88" s="48"/>
      <c r="J88" s="86"/>
    </row>
    <row r="89" spans="1:11" x14ac:dyDescent="0.25">
      <c r="A89" s="84"/>
      <c r="B89" s="102"/>
      <c r="C89" s="37"/>
      <c r="D89" s="37"/>
      <c r="E89" s="37"/>
      <c r="F89" s="47"/>
      <c r="G89" s="47"/>
      <c r="H89" s="37"/>
      <c r="I89" s="48"/>
      <c r="J89" s="86"/>
    </row>
    <row r="90" spans="1:11" ht="15.75" thickBot="1" x14ac:dyDescent="0.3">
      <c r="A90" s="84"/>
      <c r="B90" s="104"/>
      <c r="C90" s="105"/>
      <c r="D90" s="105"/>
      <c r="E90" s="105"/>
      <c r="F90" s="49"/>
      <c r="G90" s="49"/>
      <c r="H90" s="105"/>
      <c r="I90" s="50"/>
      <c r="J90" s="86"/>
    </row>
    <row r="91" spans="1:11" ht="10.5" customHeight="1" thickBot="1" x14ac:dyDescent="0.3">
      <c r="A91" s="79"/>
      <c r="B91" s="80"/>
      <c r="C91" s="80"/>
      <c r="D91" s="80"/>
      <c r="E91" s="80"/>
      <c r="F91" s="81"/>
      <c r="G91" s="81"/>
      <c r="H91" s="80"/>
      <c r="I91" s="80"/>
      <c r="J91" s="82"/>
    </row>
    <row r="92" spans="1:11" ht="11.25" customHeight="1" x14ac:dyDescent="0.25">
      <c r="A92" s="94"/>
      <c r="B92" s="94"/>
      <c r="C92" s="94"/>
      <c r="D92" s="94"/>
      <c r="E92" s="94"/>
      <c r="F92" s="95"/>
      <c r="G92" s="95"/>
      <c r="H92" s="94"/>
      <c r="I92" s="94"/>
      <c r="J92" s="94"/>
    </row>
    <row r="93" spans="1:11" s="94" customFormat="1" x14ac:dyDescent="0.25">
      <c r="F93" s="95"/>
      <c r="G93" s="95"/>
      <c r="K93" s="93"/>
    </row>
    <row r="94" spans="1:11" s="94" customFormat="1" x14ac:dyDescent="0.25">
      <c r="F94" s="95"/>
      <c r="G94" s="95"/>
      <c r="K94" s="93"/>
    </row>
    <row r="95" spans="1:11" s="94" customFormat="1" x14ac:dyDescent="0.25">
      <c r="F95" s="95"/>
      <c r="G95" s="95"/>
      <c r="K95" s="93"/>
    </row>
    <row r="96" spans="1:11" s="94" customFormat="1" x14ac:dyDescent="0.25">
      <c r="F96" s="95"/>
      <c r="G96" s="95"/>
      <c r="K96" s="93"/>
    </row>
    <row r="97" spans="6:11" s="94" customFormat="1" x14ac:dyDescent="0.25">
      <c r="F97" s="95"/>
      <c r="G97" s="95"/>
      <c r="K97" s="93"/>
    </row>
    <row r="98" spans="6:11" s="94" customFormat="1" x14ac:dyDescent="0.25">
      <c r="F98" s="95"/>
      <c r="G98" s="95"/>
      <c r="K98" s="93"/>
    </row>
    <row r="99" spans="6:11" s="94" customFormat="1" x14ac:dyDescent="0.25">
      <c r="F99" s="95"/>
      <c r="G99" s="95"/>
      <c r="K99" s="93"/>
    </row>
    <row r="100" spans="6:11" s="94" customFormat="1" x14ac:dyDescent="0.25">
      <c r="F100" s="95"/>
      <c r="G100" s="95"/>
      <c r="K100" s="93"/>
    </row>
    <row r="101" spans="6:11" s="94" customFormat="1" x14ac:dyDescent="0.25">
      <c r="F101" s="95"/>
      <c r="G101" s="95"/>
      <c r="K101" s="93"/>
    </row>
    <row r="102" spans="6:11" s="94" customFormat="1" x14ac:dyDescent="0.25">
      <c r="F102" s="95"/>
      <c r="G102" s="95"/>
      <c r="K102" s="93"/>
    </row>
    <row r="103" spans="6:11" s="94" customFormat="1" x14ac:dyDescent="0.25">
      <c r="F103" s="95"/>
      <c r="G103" s="95"/>
      <c r="K103" s="93"/>
    </row>
    <row r="104" spans="6:11" s="94" customFormat="1" x14ac:dyDescent="0.25">
      <c r="F104" s="95"/>
      <c r="G104" s="95"/>
      <c r="K104" s="93"/>
    </row>
    <row r="105" spans="6:11" s="94" customFormat="1" x14ac:dyDescent="0.25">
      <c r="F105" s="95"/>
      <c r="G105" s="95"/>
      <c r="K105" s="93"/>
    </row>
    <row r="106" spans="6:11" s="94" customFormat="1" x14ac:dyDescent="0.25">
      <c r="F106" s="95"/>
      <c r="G106" s="95"/>
      <c r="K106" s="93"/>
    </row>
    <row r="107" spans="6:11" s="94" customFormat="1" x14ac:dyDescent="0.25">
      <c r="F107" s="95"/>
      <c r="G107" s="95"/>
      <c r="K107" s="93"/>
    </row>
    <row r="108" spans="6:11" s="94" customFormat="1" x14ac:dyDescent="0.25">
      <c r="F108" s="95"/>
      <c r="G108" s="95"/>
      <c r="K108" s="93"/>
    </row>
    <row r="109" spans="6:11" s="94" customFormat="1" x14ac:dyDescent="0.25">
      <c r="F109" s="95"/>
      <c r="G109" s="95"/>
      <c r="K109" s="93"/>
    </row>
    <row r="110" spans="6:11" s="94" customFormat="1" x14ac:dyDescent="0.25">
      <c r="F110" s="95"/>
      <c r="G110" s="95"/>
      <c r="K110" s="93"/>
    </row>
    <row r="111" spans="6:11" s="94" customFormat="1" x14ac:dyDescent="0.25">
      <c r="F111" s="95"/>
      <c r="G111" s="95"/>
      <c r="K111" s="93"/>
    </row>
    <row r="112" spans="6:11" s="94" customFormat="1" x14ac:dyDescent="0.25">
      <c r="F112" s="95"/>
      <c r="G112" s="95"/>
      <c r="K112" s="93"/>
    </row>
    <row r="113" spans="1:11" s="94" customFormat="1" x14ac:dyDescent="0.25">
      <c r="A113"/>
      <c r="B113"/>
      <c r="C113"/>
      <c r="D113"/>
      <c r="E113"/>
      <c r="F113" s="1"/>
      <c r="G113" s="1"/>
      <c r="H113"/>
      <c r="I113"/>
      <c r="J113"/>
      <c r="K113" s="93"/>
    </row>
  </sheetData>
  <sheetProtection algorithmName="SHA-512" hashValue="CXzzNSpT02JrACruF6jbLftiPAQx08vCtiSPiIq0u0F19rmJT0xHcDburVkxxqrfoenwq9S/07Y8PQtmBm7xyQ==" saltValue="KZBcNL8T3z/oXU9jEv5wLA==" spinCount="100000" sheet="1" objects="1" scenarios="1"/>
  <dataConsolidate/>
  <mergeCells count="9">
    <mergeCell ref="B2:F2"/>
    <mergeCell ref="B27:C27"/>
    <mergeCell ref="B29:C29"/>
    <mergeCell ref="B23:C23"/>
    <mergeCell ref="H16:I16"/>
    <mergeCell ref="E18:H18"/>
    <mergeCell ref="E20:H20"/>
    <mergeCell ref="E17:F17"/>
    <mergeCell ref="B25:C25"/>
  </mergeCells>
  <dataValidations count="5">
    <dataValidation type="list" allowBlank="1" showInputMessage="1" showErrorMessage="1" sqref="B24">
      <formula1>"20, 25, 32, 40, 50, 63, 75, 90, 110, 125, 160, 200, 250, 315, 355"</formula1>
    </dataValidation>
    <dataValidation type="list" allowBlank="1" showInputMessage="1" showErrorMessage="1" sqref="B28">
      <formula1>"20, 25, 32, 40, 50, 63, 75, 90, 110, 125, 160, 200, 250, 315, 355, 400, 450"</formula1>
    </dataValidation>
    <dataValidation type="list" allowBlank="1" showInputMessage="1" showErrorMessage="1" sqref="B30">
      <formula1>"160, 200, 250, 315, 355, 400, 450, 500, 560, 630"</formula1>
    </dataValidation>
    <dataValidation type="list" allowBlank="1" showInputMessage="1" showErrorMessage="1" sqref="C17">
      <formula1>"aquatherm PP-R (80) pipe, aquatherm PP-R (80) MF pipe"</formula1>
    </dataValidation>
    <dataValidation type="list" allowBlank="1" showInputMessage="1" showErrorMessage="1" sqref="B26">
      <formula1>"32, 40, 50, 63, 75, 90, 110, 125, 160, 200, 250, 315, 355"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9" sqref="C19"/>
    </sheetView>
  </sheetViews>
  <sheetFormatPr defaultRowHeight="15" x14ac:dyDescent="0.25"/>
  <cols>
    <col min="1" max="1" width="9.140625" style="11"/>
    <col min="2" max="5" width="14.28515625" style="11" bestFit="1" customWidth="1"/>
  </cols>
  <sheetData>
    <row r="1" spans="1:5" x14ac:dyDescent="0.25">
      <c r="A1" s="12"/>
      <c r="B1" s="13" t="s">
        <v>21</v>
      </c>
      <c r="C1" s="13" t="s">
        <v>56</v>
      </c>
      <c r="D1" s="13" t="s">
        <v>20</v>
      </c>
      <c r="E1" s="14" t="s">
        <v>22</v>
      </c>
    </row>
    <row r="2" spans="1:5" ht="15.75" thickBot="1" x14ac:dyDescent="0.3">
      <c r="A2" s="18" t="s">
        <v>31</v>
      </c>
      <c r="B2" s="19" t="s">
        <v>32</v>
      </c>
      <c r="C2" s="19" t="s">
        <v>32</v>
      </c>
      <c r="D2" s="19" t="s">
        <v>32</v>
      </c>
      <c r="E2" s="20" t="s">
        <v>32</v>
      </c>
    </row>
    <row r="3" spans="1:5" x14ac:dyDescent="0.25">
      <c r="A3" s="6">
        <v>20</v>
      </c>
      <c r="B3" s="7">
        <v>2.8</v>
      </c>
      <c r="C3" s="7"/>
      <c r="D3" s="7">
        <v>1.9</v>
      </c>
      <c r="E3" s="17"/>
    </row>
    <row r="4" spans="1:5" x14ac:dyDescent="0.25">
      <c r="A4" s="4">
        <v>25</v>
      </c>
      <c r="B4" s="5">
        <v>3.5</v>
      </c>
      <c r="C4" s="5"/>
      <c r="D4" s="5">
        <v>2.2999999999999998</v>
      </c>
      <c r="E4" s="15"/>
    </row>
    <row r="5" spans="1:5" x14ac:dyDescent="0.25">
      <c r="A5" s="4">
        <v>32</v>
      </c>
      <c r="B5" s="5">
        <v>4.4000000000000004</v>
      </c>
      <c r="C5" s="5">
        <v>3.6</v>
      </c>
      <c r="D5" s="5">
        <v>2.9</v>
      </c>
      <c r="E5" s="15"/>
    </row>
    <row r="6" spans="1:5" x14ac:dyDescent="0.25">
      <c r="A6" s="4">
        <v>40</v>
      </c>
      <c r="B6" s="5">
        <v>5.5</v>
      </c>
      <c r="C6" s="5">
        <v>4.5</v>
      </c>
      <c r="D6" s="5">
        <v>3.7</v>
      </c>
      <c r="E6" s="15"/>
    </row>
    <row r="7" spans="1:5" x14ac:dyDescent="0.25">
      <c r="A7" s="4">
        <v>50</v>
      </c>
      <c r="B7" s="5">
        <v>6.9</v>
      </c>
      <c r="C7" s="5">
        <v>5.6</v>
      </c>
      <c r="D7" s="5">
        <v>4.5999999999999996</v>
      </c>
      <c r="E7" s="15"/>
    </row>
    <row r="8" spans="1:5" x14ac:dyDescent="0.25">
      <c r="A8" s="4">
        <v>63</v>
      </c>
      <c r="B8" s="5">
        <v>8.6</v>
      </c>
      <c r="C8" s="5">
        <v>7.1</v>
      </c>
      <c r="D8" s="5">
        <v>5.8</v>
      </c>
      <c r="E8" s="15"/>
    </row>
    <row r="9" spans="1:5" x14ac:dyDescent="0.25">
      <c r="A9" s="4">
        <v>75</v>
      </c>
      <c r="B9" s="5">
        <v>10.3</v>
      </c>
      <c r="C9" s="5">
        <v>8.4</v>
      </c>
      <c r="D9" s="5">
        <v>6.8</v>
      </c>
      <c r="E9" s="15"/>
    </row>
    <row r="10" spans="1:5" x14ac:dyDescent="0.25">
      <c r="A10" s="4">
        <v>90</v>
      </c>
      <c r="B10" s="5">
        <v>12.3</v>
      </c>
      <c r="C10" s="5">
        <v>10.1</v>
      </c>
      <c r="D10" s="5">
        <v>8.1999999999999993</v>
      </c>
      <c r="E10" s="15"/>
    </row>
    <row r="11" spans="1:5" x14ac:dyDescent="0.25">
      <c r="A11" s="4">
        <v>110</v>
      </c>
      <c r="B11" s="5">
        <v>15.1</v>
      </c>
      <c r="C11" s="5">
        <v>12.3</v>
      </c>
      <c r="D11" s="5">
        <v>10</v>
      </c>
      <c r="E11" s="15"/>
    </row>
    <row r="12" spans="1:5" x14ac:dyDescent="0.25">
      <c r="A12" s="4">
        <v>125</v>
      </c>
      <c r="B12" s="5">
        <v>17.100000000000001</v>
      </c>
      <c r="C12" s="5">
        <v>14</v>
      </c>
      <c r="D12" s="5">
        <v>11.4</v>
      </c>
      <c r="E12" s="15"/>
    </row>
    <row r="13" spans="1:5" x14ac:dyDescent="0.25">
      <c r="A13" s="4">
        <v>160</v>
      </c>
      <c r="B13" s="5">
        <v>21.9</v>
      </c>
      <c r="C13" s="5">
        <v>17.899999999999999</v>
      </c>
      <c r="D13" s="5">
        <v>14.6</v>
      </c>
      <c r="E13" s="15">
        <v>9.1</v>
      </c>
    </row>
    <row r="14" spans="1:5" x14ac:dyDescent="0.25">
      <c r="A14" s="4">
        <v>200</v>
      </c>
      <c r="B14" s="5">
        <v>27.4</v>
      </c>
      <c r="C14" s="5">
        <v>22.4</v>
      </c>
      <c r="D14" s="5">
        <v>18.2</v>
      </c>
      <c r="E14" s="15">
        <v>11.4</v>
      </c>
    </row>
    <row r="15" spans="1:5" x14ac:dyDescent="0.25">
      <c r="A15" s="4">
        <v>250</v>
      </c>
      <c r="B15" s="5">
        <v>34.200000000000003</v>
      </c>
      <c r="C15" s="5">
        <v>27.9</v>
      </c>
      <c r="D15" s="5">
        <v>22.7</v>
      </c>
      <c r="E15" s="15">
        <v>14.2</v>
      </c>
    </row>
    <row r="16" spans="1:5" x14ac:dyDescent="0.25">
      <c r="A16" s="4">
        <v>315</v>
      </c>
      <c r="B16" s="5">
        <v>42.6</v>
      </c>
      <c r="C16" s="5">
        <v>35.200000000000003</v>
      </c>
      <c r="D16" s="5">
        <v>28.6</v>
      </c>
      <c r="E16" s="15">
        <v>17.899999999999999</v>
      </c>
    </row>
    <row r="17" spans="1:5" x14ac:dyDescent="0.25">
      <c r="A17" s="4">
        <v>355</v>
      </c>
      <c r="B17" s="5">
        <v>48</v>
      </c>
      <c r="C17" s="5">
        <v>39.700000000000003</v>
      </c>
      <c r="D17" s="5">
        <v>32.200000000000003</v>
      </c>
      <c r="E17" s="15">
        <v>20.100000000000001</v>
      </c>
    </row>
    <row r="18" spans="1:5" x14ac:dyDescent="0.25">
      <c r="A18" s="4">
        <v>400</v>
      </c>
      <c r="B18" s="5"/>
      <c r="C18" s="5"/>
      <c r="D18" s="5">
        <v>36.299999999999997</v>
      </c>
      <c r="E18" s="15">
        <v>22.7</v>
      </c>
    </row>
    <row r="19" spans="1:5" x14ac:dyDescent="0.25">
      <c r="A19" s="4">
        <v>450</v>
      </c>
      <c r="B19" s="5"/>
      <c r="C19" s="5"/>
      <c r="D19" s="5">
        <v>40.9</v>
      </c>
      <c r="E19" s="15">
        <v>25.5</v>
      </c>
    </row>
    <row r="20" spans="1:5" x14ac:dyDescent="0.25">
      <c r="A20" s="4">
        <v>500</v>
      </c>
      <c r="B20" s="5"/>
      <c r="C20" s="5"/>
      <c r="D20" s="5"/>
      <c r="E20" s="15">
        <v>28.4</v>
      </c>
    </row>
    <row r="21" spans="1:5" x14ac:dyDescent="0.25">
      <c r="A21" s="4">
        <v>560</v>
      </c>
      <c r="B21" s="5"/>
      <c r="C21" s="5"/>
      <c r="D21" s="5"/>
      <c r="E21" s="15">
        <v>31.7</v>
      </c>
    </row>
    <row r="22" spans="1:5" ht="15.75" thickBot="1" x14ac:dyDescent="0.3">
      <c r="A22" s="2">
        <v>630</v>
      </c>
      <c r="B22" s="3"/>
      <c r="C22" s="3"/>
      <c r="D22" s="3"/>
      <c r="E22" s="16">
        <v>35.700000000000003</v>
      </c>
    </row>
  </sheetData>
  <sheetProtection algorithmName="SHA-512" hashValue="3xLJ5Ub+i73Fj6YNtmYm9THqTmNjzmv+bva0A+8RtXGWPPB7O7tFui7+Bv68fCfJ3jn8ydafPoLuPd3xyhJTPA==" saltValue="FoG25osI4HyO2oDVEer2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Dimensions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Dennis</cp:lastModifiedBy>
  <dcterms:created xsi:type="dcterms:W3CDTF">2011-09-16T06:36:45Z</dcterms:created>
  <dcterms:modified xsi:type="dcterms:W3CDTF">2017-12-06T03:17:22Z</dcterms:modified>
</cp:coreProperties>
</file>